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70" windowWidth="17415" windowHeight="8985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<sst xmlns="http://schemas.openxmlformats.org/spreadsheetml/2006/main" count="69" uniqueCount="62">
  <si>
    <t>On the Economics of Light bulbs</t>
  </si>
  <si>
    <t>Cost of Bulb</t>
  </si>
  <si>
    <t>Watts/hour</t>
  </si>
  <si>
    <t>Life of Bulb (hours)</t>
  </si>
  <si>
    <t>Hours Used per Day</t>
  </si>
  <si>
    <t>Cost of electricity (KWhr)</t>
  </si>
  <si>
    <t xml:space="preserve">Interest Rate </t>
  </si>
  <si>
    <t>Years of use</t>
  </si>
  <si>
    <t>Electricity Used per Year (KWhr)</t>
  </si>
  <si>
    <t>Electricity Cost/Year</t>
  </si>
  <si>
    <t>Bulb Cost/Year</t>
  </si>
  <si>
    <t>Total Cost/Year</t>
  </si>
  <si>
    <t>Present Value of Electricity + Bulb Cost over five years</t>
  </si>
  <si>
    <t>External Costs</t>
  </si>
  <si>
    <t>External Cost per KWhr</t>
  </si>
  <si>
    <t>Present Value of External Cost over 5 years</t>
  </si>
  <si>
    <t>Total Cost over 5 Years (Present Value)</t>
  </si>
  <si>
    <t>Cost of Vehicle</t>
  </si>
  <si>
    <t>Miles /Gallon</t>
  </si>
  <si>
    <t>Life of Vehicle (miles)</t>
  </si>
  <si>
    <t>Depreciation Rate / year</t>
  </si>
  <si>
    <t>Miles Driven per Day</t>
  </si>
  <si>
    <t>Cost of Fuel</t>
  </si>
  <si>
    <t>Fuel Used per Year</t>
  </si>
  <si>
    <t>Fuel Cost/Year</t>
  </si>
  <si>
    <t>Repairs / year</t>
  </si>
  <si>
    <t>Expected Accident Costs + Insurance</t>
  </si>
  <si>
    <t xml:space="preserve">Operating Costs per Year </t>
  </si>
  <si>
    <t>Environmental Cost per gallon</t>
  </si>
  <si>
    <t>External Cost per vehicle / year (accidents/congestion)</t>
  </si>
  <si>
    <t>Present Value of External Cost (5 year planning horizon)</t>
  </si>
  <si>
    <t>Current Consumer Case</t>
  </si>
  <si>
    <t>Incandescent</t>
  </si>
  <si>
    <t>Compact Fluorescent</t>
  </si>
  <si>
    <t>Externality Problem Case</t>
  </si>
  <si>
    <t>Commercial Case</t>
  </si>
  <si>
    <t>Toy Prius</t>
  </si>
  <si>
    <t>On the Economics of Economy Cars and Small SUVs</t>
  </si>
  <si>
    <t>Consumer Case: High Gas Price, Med Driving</t>
  </si>
  <si>
    <t>Civic Hybrid</t>
  </si>
  <si>
    <t>Honda Fit s</t>
  </si>
  <si>
    <t>Honda CRv</t>
  </si>
  <si>
    <t>VW new</t>
  </si>
  <si>
    <t>Consumer Case: VW old vs VW new, Med Driving</t>
  </si>
  <si>
    <t>Honda Civic EX</t>
  </si>
  <si>
    <t>Toy Corolla LE</t>
  </si>
  <si>
    <t>Substitutes for VW passat</t>
  </si>
  <si>
    <t>Present Value of Annual Costs over XX years (ignoring depreciation)</t>
  </si>
  <si>
    <t>Resale Value after XX years</t>
  </si>
  <si>
    <t>Present Value of Private and External Costs over XX Years</t>
  </si>
  <si>
    <t xml:space="preserve">Alternative: Economy Cars </t>
  </si>
  <si>
    <t>Life of Vehicle (years)</t>
  </si>
  <si>
    <t>XX Years of Ownership</t>
  </si>
  <si>
    <t xml:space="preserve">Civic EX-L </t>
  </si>
  <si>
    <t>Hyundai Elan</t>
  </si>
  <si>
    <t>Present Value of Expected Private Vehicle Costs for XX years</t>
  </si>
  <si>
    <t>Work Sheet for Environmental Economics EC 335   Some Private Cost Benefit Calculations (2008-9)</t>
  </si>
  <si>
    <t>VW Jetta-D</t>
  </si>
  <si>
    <t>LED (60w eq)</t>
  </si>
  <si>
    <t>Toy Prius (4)</t>
  </si>
  <si>
    <t>VW Passat 4wd</t>
  </si>
  <si>
    <t>Subaru Imp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</si>
</sst>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0.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2"/>
      <color indexed="62"/>
      <name val="Arial MT"/>
      <family val="0"/>
    </font>
    <font>
      <sz val="12"/>
      <color indexed="62"/>
      <name val="Arial MT"/>
      <family val="0"/>
    </font>
    <font>
      <sz val="12"/>
      <color indexed="10"/>
      <name val="Arial MT"/>
      <family val="0"/>
    </font>
    <font>
      <sz val="12"/>
      <color indexed="17"/>
      <name val="Arial MT"/>
      <family val="0"/>
    </font>
    <font>
      <b/>
      <sz val="12"/>
      <color indexed="10"/>
      <name val="Arial MT"/>
      <family val="0"/>
    </font>
    <font>
      <b/>
      <sz val="12"/>
      <color indexed="62"/>
      <name val="Arial"/>
      <family val="0"/>
    </font>
    <font>
      <sz val="12"/>
      <color indexed="62"/>
      <name val="Arial"/>
      <family val="0"/>
    </font>
    <font>
      <sz val="12"/>
      <color indexed="8"/>
      <name val="Arial"/>
      <family val="0"/>
    </font>
    <font>
      <sz val="12"/>
      <color indexed="8"/>
      <name val="Arial MT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2"/>
      <color indexed="17"/>
      <name val="Arial"/>
      <family val="0"/>
    </font>
    <font>
      <b/>
      <sz val="12"/>
      <color indexed="17"/>
      <name val="Arial"/>
      <family val="2"/>
    </font>
    <font>
      <b/>
      <sz val="12"/>
      <color indexed="17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12" fillId="0" borderId="0" xfId="0" applyNumberFormat="1" applyFont="1" applyAlignment="1">
      <alignment horizontal="right" wrapText="1"/>
    </xf>
    <xf numFmtId="0" fontId="13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wrapText="1"/>
    </xf>
    <xf numFmtId="0" fontId="16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/>
    </xf>
    <xf numFmtId="0" fontId="18" fillId="0" borderId="0" xfId="0" applyNumberFormat="1" applyFont="1" applyAlignment="1">
      <alignment horizontal="right" wrapText="1"/>
    </xf>
    <xf numFmtId="0" fontId="19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right" wrapText="1"/>
    </xf>
    <xf numFmtId="0" fontId="20" fillId="0" borderId="0" xfId="0" applyNumberFormat="1" applyFont="1" applyAlignment="1">
      <alignment horizontal="right" wrapText="1"/>
    </xf>
    <xf numFmtId="4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showOutlineSymbols="0" zoomScale="87" zoomScaleNormal="87" zoomScalePageLayoutView="0" workbookViewId="0" topLeftCell="A31">
      <selection activeCell="G36" sqref="G36"/>
    </sheetView>
  </sheetViews>
  <sheetFormatPr defaultColWidth="9.6640625" defaultRowHeight="15"/>
  <cols>
    <col min="1" max="1" width="23.6640625" style="2" customWidth="1"/>
    <col min="2" max="3" width="12.6640625" style="2" customWidth="1"/>
    <col min="4" max="4" width="4.6640625" style="2" customWidth="1"/>
    <col min="5" max="7" width="12.6640625" style="2" customWidth="1"/>
    <col min="8" max="8" width="4.6640625" style="2" customWidth="1"/>
    <col min="9" max="14" width="12.6640625" style="2" customWidth="1"/>
    <col min="15" max="15" width="5.5546875" style="2" customWidth="1"/>
    <col min="16" max="16" width="12.99609375" style="2" customWidth="1"/>
    <col min="17" max="17" width="12.3359375" style="2" customWidth="1"/>
    <col min="18" max="16384" width="9.6640625" style="2" customWidth="1"/>
  </cols>
  <sheetData>
    <row r="1" ht="20.25">
      <c r="A1" s="1" t="s">
        <v>56</v>
      </c>
    </row>
    <row r="3" ht="15.75">
      <c r="A3" s="3" t="s">
        <v>0</v>
      </c>
    </row>
    <row r="4" spans="2:14" ht="15.75">
      <c r="B4" s="4" t="s">
        <v>31</v>
      </c>
      <c r="C4" s="4"/>
      <c r="D4" s="3"/>
      <c r="E4" s="4" t="s">
        <v>34</v>
      </c>
      <c r="F4" s="4"/>
      <c r="G4" s="4"/>
      <c r="H4" s="3"/>
      <c r="I4" s="55" t="s">
        <v>35</v>
      </c>
      <c r="J4" s="55"/>
      <c r="K4" s="55"/>
      <c r="L4" s="45"/>
      <c r="M4" s="45"/>
      <c r="N4" s="4"/>
    </row>
    <row r="5" spans="2:13" ht="30">
      <c r="B5" s="5" t="s">
        <v>32</v>
      </c>
      <c r="C5" s="5" t="s">
        <v>33</v>
      </c>
      <c r="D5" s="5"/>
      <c r="E5" s="5" t="s">
        <v>32</v>
      </c>
      <c r="F5" s="5" t="s">
        <v>33</v>
      </c>
      <c r="G5" s="56" t="s">
        <v>58</v>
      </c>
      <c r="H5" s="5"/>
      <c r="I5" s="5" t="s">
        <v>32</v>
      </c>
      <c r="J5" s="5" t="s">
        <v>33</v>
      </c>
      <c r="K5" s="56" t="s">
        <v>58</v>
      </c>
      <c r="L5" s="5"/>
      <c r="M5" s="5"/>
    </row>
    <row r="6" spans="1:13" ht="15.75">
      <c r="A6" s="6" t="s">
        <v>1</v>
      </c>
      <c r="B6" s="7">
        <v>0.75</v>
      </c>
      <c r="C6" s="7">
        <v>2</v>
      </c>
      <c r="D6" s="8"/>
      <c r="E6" s="7">
        <v>0.75</v>
      </c>
      <c r="F6" s="7">
        <v>6</v>
      </c>
      <c r="G6" s="7">
        <v>40</v>
      </c>
      <c r="H6" s="8"/>
      <c r="I6" s="7">
        <v>0.75</v>
      </c>
      <c r="J6" s="7">
        <v>2</v>
      </c>
      <c r="K6" s="7">
        <v>40</v>
      </c>
      <c r="L6" s="7"/>
      <c r="M6" s="7"/>
    </row>
    <row r="7" spans="1:13" ht="15">
      <c r="A7" s="9" t="s">
        <v>2</v>
      </c>
      <c r="B7" s="10">
        <v>60</v>
      </c>
      <c r="C7" s="10">
        <v>13</v>
      </c>
      <c r="D7" s="8"/>
      <c r="E7" s="10">
        <v>60</v>
      </c>
      <c r="F7" s="10">
        <v>13</v>
      </c>
      <c r="G7" s="10">
        <v>12</v>
      </c>
      <c r="H7" s="8"/>
      <c r="I7" s="10">
        <v>60</v>
      </c>
      <c r="J7" s="10">
        <v>13</v>
      </c>
      <c r="K7" s="10">
        <v>12</v>
      </c>
      <c r="L7" s="10"/>
      <c r="M7" s="10"/>
    </row>
    <row r="8" spans="1:13" ht="15">
      <c r="A8" s="9" t="s">
        <v>3</v>
      </c>
      <c r="B8" s="11">
        <v>1000</v>
      </c>
      <c r="C8" s="11">
        <v>3000</v>
      </c>
      <c r="D8" s="8"/>
      <c r="E8" s="11">
        <v>1000</v>
      </c>
      <c r="F8" s="11">
        <v>3000</v>
      </c>
      <c r="G8" s="11">
        <v>10000</v>
      </c>
      <c r="H8" s="8"/>
      <c r="I8" s="11">
        <v>1000</v>
      </c>
      <c r="J8" s="11">
        <v>3000</v>
      </c>
      <c r="K8" s="11">
        <v>10000</v>
      </c>
      <c r="L8" s="11"/>
      <c r="M8" s="11"/>
    </row>
    <row r="9" spans="1:13" ht="15">
      <c r="A9" s="9" t="s">
        <v>4</v>
      </c>
      <c r="B9" s="11">
        <v>4</v>
      </c>
      <c r="C9" s="11">
        <v>4</v>
      </c>
      <c r="D9" s="8"/>
      <c r="E9" s="11">
        <v>4</v>
      </c>
      <c r="F9" s="11">
        <v>4</v>
      </c>
      <c r="G9" s="11">
        <v>4</v>
      </c>
      <c r="H9" s="8"/>
      <c r="I9" s="11">
        <v>16</v>
      </c>
      <c r="J9" s="11">
        <v>16</v>
      </c>
      <c r="K9" s="11">
        <v>16</v>
      </c>
      <c r="L9" s="11"/>
      <c r="M9" s="11"/>
    </row>
    <row r="10" spans="1:13" ht="15">
      <c r="A10" s="9" t="s">
        <v>5</v>
      </c>
      <c r="B10" s="7">
        <v>0.12</v>
      </c>
      <c r="C10" s="7">
        <v>0.12</v>
      </c>
      <c r="D10" s="8"/>
      <c r="E10" s="7">
        <v>0.12</v>
      </c>
      <c r="F10" s="7">
        <v>0.12</v>
      </c>
      <c r="G10" s="7">
        <v>0.12</v>
      </c>
      <c r="H10" s="8"/>
      <c r="I10" s="7">
        <v>0.06</v>
      </c>
      <c r="J10" s="7">
        <v>0.06</v>
      </c>
      <c r="K10" s="7">
        <v>0.06</v>
      </c>
      <c r="L10" s="7"/>
      <c r="M10" s="7"/>
    </row>
    <row r="11" spans="1:13" ht="15">
      <c r="A11" s="9" t="s">
        <v>6</v>
      </c>
      <c r="B11" s="12">
        <v>0.05</v>
      </c>
      <c r="C11" s="12">
        <v>0.05</v>
      </c>
      <c r="D11" s="8"/>
      <c r="E11" s="12">
        <v>0.05</v>
      </c>
      <c r="F11" s="12">
        <v>0.05</v>
      </c>
      <c r="G11" s="12">
        <v>0.05</v>
      </c>
      <c r="H11" s="8"/>
      <c r="I11" s="12">
        <v>0.05</v>
      </c>
      <c r="J11" s="12">
        <v>0.05</v>
      </c>
      <c r="K11" s="12">
        <v>0.05</v>
      </c>
      <c r="L11" s="12"/>
      <c r="M11" s="12"/>
    </row>
    <row r="12" spans="1:13" ht="15">
      <c r="A12" s="13"/>
      <c r="B12" s="14"/>
      <c r="C12" s="14"/>
      <c r="D12" s="15"/>
      <c r="E12" s="14"/>
      <c r="F12" s="14"/>
      <c r="G12" s="14"/>
      <c r="H12" s="15"/>
      <c r="I12" s="14"/>
      <c r="J12" s="14"/>
      <c r="K12" s="14"/>
      <c r="L12" s="14"/>
      <c r="M12" s="14"/>
    </row>
    <row r="13" spans="1:13" ht="15">
      <c r="A13" s="13" t="s">
        <v>7</v>
      </c>
      <c r="B13" s="16">
        <f>B8/(365*B9)</f>
        <v>0.684931506849315</v>
      </c>
      <c r="C13" s="16">
        <f>C8/(365*C9)</f>
        <v>2.0547945205479454</v>
      </c>
      <c r="D13" s="15"/>
      <c r="E13" s="16">
        <f>E8/(365*E9)</f>
        <v>0.684931506849315</v>
      </c>
      <c r="F13" s="16">
        <f>F8/(365*F9)</f>
        <v>2.0547945205479454</v>
      </c>
      <c r="G13" s="16">
        <f>G8/(365*G9)</f>
        <v>6.8493150684931505</v>
      </c>
      <c r="H13" s="15"/>
      <c r="I13" s="16">
        <f>I8/(365*I9)</f>
        <v>0.17123287671232876</v>
      </c>
      <c r="J13" s="16">
        <f>J8/(365*J9)</f>
        <v>0.5136986301369864</v>
      </c>
      <c r="K13" s="16">
        <f>K8/(365*K9)</f>
        <v>1.7123287671232876</v>
      </c>
      <c r="L13" s="16"/>
      <c r="M13" s="16"/>
    </row>
    <row r="14" spans="1:13" ht="30">
      <c r="A14" s="13" t="s">
        <v>8</v>
      </c>
      <c r="B14" s="15">
        <f>B9*365*B7/1000</f>
        <v>87.6</v>
      </c>
      <c r="C14" s="15">
        <f>C9*365*C7/1000</f>
        <v>18.98</v>
      </c>
      <c r="D14" s="15"/>
      <c r="E14" s="15">
        <f>E9*365*E7/1000</f>
        <v>87.6</v>
      </c>
      <c r="F14" s="15">
        <f>F9*365*F7/1000</f>
        <v>18.98</v>
      </c>
      <c r="G14" s="15">
        <f>G9*365*G7/1000</f>
        <v>17.52</v>
      </c>
      <c r="H14" s="15"/>
      <c r="I14" s="15">
        <f>I9*365*I7/1000</f>
        <v>350.4</v>
      </c>
      <c r="J14" s="15">
        <f>J9*365*J7/1000</f>
        <v>75.92</v>
      </c>
      <c r="K14" s="15">
        <f>K9*365*K7/1000</f>
        <v>70.08</v>
      </c>
      <c r="L14" s="15"/>
      <c r="M14" s="15"/>
    </row>
    <row r="15" spans="1:13" ht="15">
      <c r="A15" s="13" t="s">
        <v>9</v>
      </c>
      <c r="B15" s="14">
        <f>B14*B10</f>
        <v>10.511999999999999</v>
      </c>
      <c r="C15" s="14">
        <f>C14*C10</f>
        <v>2.2776</v>
      </c>
      <c r="D15" s="15"/>
      <c r="E15" s="14">
        <f>E14*E10</f>
        <v>10.511999999999999</v>
      </c>
      <c r="F15" s="14">
        <f>F14*F10</f>
        <v>2.2776</v>
      </c>
      <c r="G15" s="14">
        <f>G14*G10</f>
        <v>2.1024</v>
      </c>
      <c r="H15" s="15"/>
      <c r="I15" s="14">
        <f>I14*I10</f>
        <v>21.023999999999997</v>
      </c>
      <c r="J15" s="14">
        <f>J14*J10</f>
        <v>4.5552</v>
      </c>
      <c r="K15" s="14">
        <f>K14*K10</f>
        <v>4.2048</v>
      </c>
      <c r="L15" s="14"/>
      <c r="M15" s="14"/>
    </row>
    <row r="16" spans="1:13" ht="15">
      <c r="A16" s="13" t="s">
        <v>10</v>
      </c>
      <c r="B16" s="14">
        <f>B6*(1/B13)</f>
        <v>1.0950000000000002</v>
      </c>
      <c r="C16" s="14">
        <f>C6*(1/C13)</f>
        <v>0.9733333333333333</v>
      </c>
      <c r="D16" s="15"/>
      <c r="E16" s="14">
        <f>E6*(1/E13)</f>
        <v>1.0950000000000002</v>
      </c>
      <c r="F16" s="14">
        <f>F6*(1/F13)</f>
        <v>2.92</v>
      </c>
      <c r="G16" s="14">
        <f>G6*(1/G13)</f>
        <v>5.84</v>
      </c>
      <c r="H16" s="15"/>
      <c r="I16" s="14">
        <f>I6*(1/I13)</f>
        <v>4.380000000000001</v>
      </c>
      <c r="J16" s="14">
        <f>J6*(1/J13)</f>
        <v>3.893333333333333</v>
      </c>
      <c r="K16" s="14">
        <f>K6*(1/K13)</f>
        <v>23.36</v>
      </c>
      <c r="L16" s="14"/>
      <c r="M16" s="14"/>
    </row>
    <row r="17" spans="1:13" ht="15">
      <c r="A17" s="13" t="s">
        <v>11</v>
      </c>
      <c r="B17" s="14">
        <f>B15+B16</f>
        <v>11.607</v>
      </c>
      <c r="C17" s="14">
        <f>C15+C16</f>
        <v>3.2509333333333332</v>
      </c>
      <c r="D17" s="15"/>
      <c r="E17" s="14">
        <f>E15+E16</f>
        <v>11.607</v>
      </c>
      <c r="F17" s="14">
        <f>F15+F16</f>
        <v>5.1975999999999996</v>
      </c>
      <c r="G17" s="14">
        <f>G15+G16</f>
        <v>7.942399999999999</v>
      </c>
      <c r="H17" s="15"/>
      <c r="I17" s="14">
        <f>I15+I16</f>
        <v>25.403999999999996</v>
      </c>
      <c r="J17" s="14">
        <f>J15+J16</f>
        <v>8.448533333333334</v>
      </c>
      <c r="K17" s="14">
        <f>K15+K16</f>
        <v>27.564799999999998</v>
      </c>
      <c r="L17" s="14"/>
      <c r="M17" s="14"/>
    </row>
    <row r="18" spans="1:13" ht="15">
      <c r="A18" s="13"/>
      <c r="B18" s="14"/>
      <c r="C18" s="14"/>
      <c r="D18" s="15"/>
      <c r="E18" s="14"/>
      <c r="F18" s="14"/>
      <c r="G18" s="14"/>
      <c r="H18" s="15"/>
      <c r="I18" s="14"/>
      <c r="J18" s="14"/>
      <c r="K18" s="14"/>
      <c r="L18" s="14"/>
      <c r="M18" s="14"/>
    </row>
    <row r="19" spans="1:13" ht="30">
      <c r="A19" s="17" t="s">
        <v>12</v>
      </c>
      <c r="B19" s="18">
        <f>B$17*((1+B$11)^5-1)/((1+B$11)^5*(B$11))</f>
        <v>50.25223571601194</v>
      </c>
      <c r="C19" s="18">
        <f>C17*((1+C11)^5-1)/((1+C11)^5*(C11))</f>
        <v>14.074840024442757</v>
      </c>
      <c r="D19" s="19"/>
      <c r="E19" s="18">
        <f>E17*((1+E11)^5-1)/((1+E11)^5*(E11))</f>
        <v>50.25223571601194</v>
      </c>
      <c r="F19" s="18">
        <f>F17*((1+F11)^5-1)/((1+F11)^5*(F11))</f>
        <v>22.502887943270753</v>
      </c>
      <c r="G19" s="18">
        <f>G17*((1+G11)^5-1)/((1+G11)^5*(G11))</f>
        <v>34.38643550881823</v>
      </c>
      <c r="H19" s="19"/>
      <c r="I19" s="18">
        <f>I17*((1+I11)^5-1)/((1+I11)^5*(I11))</f>
        <v>109.98602534070537</v>
      </c>
      <c r="J19" s="18">
        <f>J17*((1+J11)^5-1)/((1+J11)^5*(J11))</f>
        <v>36.577727967713514</v>
      </c>
      <c r="K19" s="18">
        <f>K17*((1+K11)^5-1)/((1+K11)^5*(K11))</f>
        <v>119.34115853060445</v>
      </c>
      <c r="L19" s="18"/>
      <c r="M19" s="18"/>
    </row>
    <row r="20" spans="1:13" ht="15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.75">
      <c r="A21" s="20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>
      <c r="A23" s="13" t="s">
        <v>14</v>
      </c>
      <c r="B23" s="14">
        <v>0.01</v>
      </c>
      <c r="C23" s="14">
        <v>0.01</v>
      </c>
      <c r="D23" s="15"/>
      <c r="E23" s="14">
        <v>0.05</v>
      </c>
      <c r="F23" s="14">
        <v>0.05</v>
      </c>
      <c r="G23" s="14">
        <v>0.05</v>
      </c>
      <c r="H23" s="15"/>
      <c r="I23" s="14">
        <v>0.05</v>
      </c>
      <c r="J23" s="14">
        <v>0.05</v>
      </c>
      <c r="K23" s="14">
        <v>0.05</v>
      </c>
      <c r="L23" s="14"/>
      <c r="M23" s="14"/>
    </row>
    <row r="24" spans="1:13" ht="15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30">
      <c r="A26" s="21" t="s">
        <v>15</v>
      </c>
      <c r="B26" s="22">
        <f>(B23*B14)*((1+B$11)^5-1)/((1+B$11)^5*(B$11))</f>
        <v>3.7926215634725993</v>
      </c>
      <c r="C26" s="22">
        <f>(C23*C14)*((1+C$11)^5-1)/((1+C$11)^5*(C$11))</f>
        <v>0.8217346720857298</v>
      </c>
      <c r="D26" s="23"/>
      <c r="E26" s="22">
        <f>(E23*E14)*((1+E$11)^5-1)/((1+E$11)^5*(E$11))</f>
        <v>18.963107817362996</v>
      </c>
      <c r="F26" s="22">
        <f>(F23*F14)*((1+F$11)^5-1)/((1+F$11)^5*(F$11))</f>
        <v>4.108673360428649</v>
      </c>
      <c r="G26" s="22">
        <f>(G23*G14)*((1+G$11)^5-1)/((1+G$11)^5*(G$11))</f>
        <v>3.7926215634725993</v>
      </c>
      <c r="H26" s="23"/>
      <c r="I26" s="22">
        <f>(I23*I14)*((1+I$11)^5-1)/((1+I$11)^5*(I$11))</f>
        <v>75.85243126945198</v>
      </c>
      <c r="J26" s="22">
        <f>(J23*J14)*((1+J$11)^5-1)/((1+J$11)^5*(J$11))</f>
        <v>16.434693441714597</v>
      </c>
      <c r="K26" s="22">
        <f>(K23*K14)*((1+K$11)^5-1)/((1+K$11)^5*(K$11))</f>
        <v>15.170486253890397</v>
      </c>
      <c r="L26" s="22"/>
      <c r="M26" s="22"/>
    </row>
    <row r="27" spans="1:13" ht="1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31.5">
      <c r="A28" s="24" t="s">
        <v>16</v>
      </c>
      <c r="B28" s="18">
        <f>B26+B19</f>
        <v>54.04485727948454</v>
      </c>
      <c r="C28" s="18">
        <f>C26+C19</f>
        <v>14.896574696528488</v>
      </c>
      <c r="D28" s="19"/>
      <c r="E28" s="18">
        <f>E26+E19</f>
        <v>69.21534353337493</v>
      </c>
      <c r="F28" s="18">
        <f>F26+F19</f>
        <v>26.611561303699403</v>
      </c>
      <c r="G28" s="18">
        <f>G26+G19</f>
        <v>38.17905707229083</v>
      </c>
      <c r="H28" s="19"/>
      <c r="I28" s="18">
        <f>I26+I19</f>
        <v>185.83845661015735</v>
      </c>
      <c r="J28" s="18">
        <f>J26+J19</f>
        <v>53.012421409428114</v>
      </c>
      <c r="K28" s="18">
        <f>K26+K19</f>
        <v>134.51164478449485</v>
      </c>
      <c r="L28" s="18"/>
      <c r="M28" s="18"/>
    </row>
    <row r="29" ht="15">
      <c r="A29" s="13"/>
    </row>
    <row r="30" ht="6" customHeight="1">
      <c r="A30" s="13"/>
    </row>
    <row r="31" ht="11.25" customHeight="1">
      <c r="A31" s="13"/>
    </row>
    <row r="32" ht="53.25" customHeight="1">
      <c r="A32" s="20" t="s">
        <v>37</v>
      </c>
    </row>
    <row r="33" spans="1:17" ht="48" customHeight="1">
      <c r="A33" s="13"/>
      <c r="B33" s="53" t="s">
        <v>43</v>
      </c>
      <c r="C33" s="54"/>
      <c r="E33" s="53" t="s">
        <v>46</v>
      </c>
      <c r="F33" s="53"/>
      <c r="G33" s="53"/>
      <c r="I33" s="53" t="s">
        <v>50</v>
      </c>
      <c r="J33" s="53"/>
      <c r="K33" s="53"/>
      <c r="L33" s="53"/>
      <c r="M33" s="53"/>
      <c r="N33" s="53"/>
      <c r="P33" s="53" t="s">
        <v>38</v>
      </c>
      <c r="Q33" s="53"/>
    </row>
    <row r="34" spans="1:17" ht="15">
      <c r="A34" s="25"/>
      <c r="B34" s="15" t="s">
        <v>60</v>
      </c>
      <c r="C34" s="15" t="s">
        <v>42</v>
      </c>
      <c r="E34" s="15" t="s">
        <v>41</v>
      </c>
      <c r="F34" s="15" t="s">
        <v>57</v>
      </c>
      <c r="G34" s="15" t="s">
        <v>61</v>
      </c>
      <c r="I34" s="15" t="s">
        <v>40</v>
      </c>
      <c r="J34" s="15" t="s">
        <v>54</v>
      </c>
      <c r="K34" s="15" t="s">
        <v>45</v>
      </c>
      <c r="L34" s="15" t="s">
        <v>53</v>
      </c>
      <c r="M34" s="15" t="s">
        <v>39</v>
      </c>
      <c r="N34" s="15" t="s">
        <v>59</v>
      </c>
      <c r="P34" s="15" t="s">
        <v>44</v>
      </c>
      <c r="Q34" s="15" t="s">
        <v>36</v>
      </c>
    </row>
    <row r="35" spans="1:17" ht="15.75">
      <c r="A35" s="26" t="s">
        <v>17</v>
      </c>
      <c r="B35" s="7">
        <v>8000</v>
      </c>
      <c r="C35" s="7">
        <v>42000</v>
      </c>
      <c r="D35" s="8"/>
      <c r="E35" s="7">
        <v>25000</v>
      </c>
      <c r="F35" s="7">
        <v>25000</v>
      </c>
      <c r="G35" s="7">
        <v>19000</v>
      </c>
      <c r="H35" s="8"/>
      <c r="I35" s="7">
        <v>17371</v>
      </c>
      <c r="J35" s="7">
        <v>18297</v>
      </c>
      <c r="K35" s="7">
        <v>18526</v>
      </c>
      <c r="L35" s="7">
        <v>22500</v>
      </c>
      <c r="M35" s="7">
        <v>25000</v>
      </c>
      <c r="N35" s="7">
        <v>28000</v>
      </c>
      <c r="P35" s="7">
        <v>21000</v>
      </c>
      <c r="Q35" s="7">
        <v>28000</v>
      </c>
    </row>
    <row r="36" spans="1:17" ht="15">
      <c r="A36" s="27" t="s">
        <v>18</v>
      </c>
      <c r="B36" s="28">
        <v>20</v>
      </c>
      <c r="C36" s="28">
        <v>21</v>
      </c>
      <c r="D36" s="29"/>
      <c r="E36" s="28">
        <v>21</v>
      </c>
      <c r="F36" s="28">
        <v>36</v>
      </c>
      <c r="G36" s="28">
        <v>26</v>
      </c>
      <c r="H36" s="29"/>
      <c r="I36" s="28">
        <v>34</v>
      </c>
      <c r="J36" s="28">
        <v>28</v>
      </c>
      <c r="K36" s="28">
        <v>32</v>
      </c>
      <c r="L36" s="28">
        <v>29</v>
      </c>
      <c r="M36" s="28">
        <v>37</v>
      </c>
      <c r="N36" s="28">
        <v>44</v>
      </c>
      <c r="P36" s="28">
        <v>30</v>
      </c>
      <c r="Q36" s="28">
        <v>44</v>
      </c>
    </row>
    <row r="37" spans="1:17" ht="15">
      <c r="A37" s="27" t="s">
        <v>19</v>
      </c>
      <c r="B37" s="30">
        <v>75000</v>
      </c>
      <c r="C37" s="30">
        <v>120000</v>
      </c>
      <c r="D37" s="29"/>
      <c r="E37" s="30">
        <v>150000</v>
      </c>
      <c r="F37" s="30">
        <v>150000</v>
      </c>
      <c r="G37" s="30">
        <v>120000</v>
      </c>
      <c r="H37" s="29"/>
      <c r="I37" s="30">
        <v>120000</v>
      </c>
      <c r="J37" s="30">
        <v>150000</v>
      </c>
      <c r="K37" s="30">
        <v>150000</v>
      </c>
      <c r="L37" s="30">
        <v>150000</v>
      </c>
      <c r="M37" s="30">
        <v>120000</v>
      </c>
      <c r="N37" s="30">
        <v>120000</v>
      </c>
      <c r="P37" s="30">
        <v>120000</v>
      </c>
      <c r="Q37" s="30">
        <v>120000</v>
      </c>
    </row>
    <row r="38" spans="1:17" ht="15">
      <c r="A38" s="27" t="s">
        <v>20</v>
      </c>
      <c r="B38" s="31">
        <v>0.15</v>
      </c>
      <c r="C38" s="31">
        <v>0.15</v>
      </c>
      <c r="D38" s="29"/>
      <c r="E38" s="31">
        <v>0.09</v>
      </c>
      <c r="F38" s="31">
        <v>0.12</v>
      </c>
      <c r="G38" s="31">
        <v>0.11</v>
      </c>
      <c r="H38" s="29"/>
      <c r="I38" s="31">
        <v>0.09</v>
      </c>
      <c r="J38" s="31">
        <v>0.11</v>
      </c>
      <c r="K38" s="31">
        <v>0.09</v>
      </c>
      <c r="L38" s="31">
        <v>0.09</v>
      </c>
      <c r="M38" s="31">
        <v>0.09</v>
      </c>
      <c r="N38" s="31">
        <v>0.09</v>
      </c>
      <c r="P38" s="31">
        <v>0.09</v>
      </c>
      <c r="Q38" s="31">
        <v>0.09</v>
      </c>
    </row>
    <row r="39" spans="1:17" ht="15">
      <c r="A39" s="27" t="s">
        <v>21</v>
      </c>
      <c r="B39" s="30">
        <v>35</v>
      </c>
      <c r="C39" s="30">
        <v>35</v>
      </c>
      <c r="D39" s="29"/>
      <c r="E39" s="30">
        <v>35</v>
      </c>
      <c r="F39" s="30">
        <v>35</v>
      </c>
      <c r="G39" s="30">
        <v>35</v>
      </c>
      <c r="H39" s="29"/>
      <c r="I39" s="30">
        <v>35</v>
      </c>
      <c r="J39" s="30">
        <v>35</v>
      </c>
      <c r="K39" s="30">
        <v>35</v>
      </c>
      <c r="L39" s="30">
        <v>35</v>
      </c>
      <c r="M39" s="30">
        <v>35</v>
      </c>
      <c r="N39" s="30">
        <v>35</v>
      </c>
      <c r="P39" s="30">
        <v>40</v>
      </c>
      <c r="Q39" s="30">
        <v>40</v>
      </c>
    </row>
    <row r="40" spans="1:17" ht="15">
      <c r="A40" s="27" t="s">
        <v>22</v>
      </c>
      <c r="B40" s="32">
        <v>3.5</v>
      </c>
      <c r="C40" s="32">
        <v>3.5</v>
      </c>
      <c r="D40" s="29"/>
      <c r="E40" s="32">
        <v>3.5</v>
      </c>
      <c r="F40" s="32">
        <v>4.25</v>
      </c>
      <c r="G40" s="32">
        <v>3.5</v>
      </c>
      <c r="H40" s="29"/>
      <c r="I40" s="32">
        <v>3.5</v>
      </c>
      <c r="J40" s="32">
        <v>3.5</v>
      </c>
      <c r="K40" s="32">
        <v>3.5</v>
      </c>
      <c r="L40" s="32">
        <v>3.5</v>
      </c>
      <c r="M40" s="32">
        <v>3.5</v>
      </c>
      <c r="N40" s="32">
        <v>3.5</v>
      </c>
      <c r="P40" s="32">
        <v>5</v>
      </c>
      <c r="Q40" s="32">
        <v>5</v>
      </c>
    </row>
    <row r="41" spans="1:17" ht="15">
      <c r="A41" s="27" t="s">
        <v>6</v>
      </c>
      <c r="B41" s="33">
        <v>0.05</v>
      </c>
      <c r="C41" s="33">
        <v>0.05</v>
      </c>
      <c r="D41" s="29"/>
      <c r="E41" s="33">
        <v>0.05</v>
      </c>
      <c r="F41" s="33">
        <v>0.05</v>
      </c>
      <c r="G41" s="33">
        <v>0.05</v>
      </c>
      <c r="H41" s="29"/>
      <c r="I41" s="33">
        <v>0.05</v>
      </c>
      <c r="J41" s="33">
        <v>0.05</v>
      </c>
      <c r="K41" s="33">
        <v>0.05</v>
      </c>
      <c r="L41" s="33">
        <v>0.05</v>
      </c>
      <c r="M41" s="33">
        <v>0.05</v>
      </c>
      <c r="N41" s="33">
        <v>0.05</v>
      </c>
      <c r="P41" s="33">
        <v>0.05</v>
      </c>
      <c r="Q41" s="33">
        <v>0.05</v>
      </c>
    </row>
    <row r="42" spans="1:17" ht="15.75">
      <c r="A42" s="47" t="s">
        <v>52</v>
      </c>
      <c r="B42" s="48">
        <v>7</v>
      </c>
      <c r="C42" s="48">
        <v>7</v>
      </c>
      <c r="D42" s="49"/>
      <c r="E42" s="48">
        <v>7</v>
      </c>
      <c r="F42" s="48">
        <v>7</v>
      </c>
      <c r="G42" s="48">
        <v>7</v>
      </c>
      <c r="H42" s="49"/>
      <c r="I42" s="48">
        <v>7</v>
      </c>
      <c r="J42" s="48">
        <v>7</v>
      </c>
      <c r="K42" s="48">
        <v>7</v>
      </c>
      <c r="L42" s="48">
        <v>7</v>
      </c>
      <c r="M42" s="48">
        <v>7</v>
      </c>
      <c r="N42" s="48">
        <v>7</v>
      </c>
      <c r="O42" s="50"/>
      <c r="P42" s="48">
        <v>7</v>
      </c>
      <c r="Q42" s="48">
        <v>7</v>
      </c>
    </row>
    <row r="43" spans="1:17" ht="15">
      <c r="A43" s="46" t="s">
        <v>51</v>
      </c>
      <c r="B43" s="16">
        <f>B37/(365*B39)</f>
        <v>5.870841487279844</v>
      </c>
      <c r="C43" s="16">
        <f>C37/(365*C39)</f>
        <v>9.393346379647749</v>
      </c>
      <c r="D43" s="15"/>
      <c r="E43" s="16">
        <f>E37/(365*E39)</f>
        <v>11.741682974559687</v>
      </c>
      <c r="F43" s="16">
        <f>F37/(365*F39)</f>
        <v>11.741682974559687</v>
      </c>
      <c r="G43" s="16">
        <f>G37/(365*G39)</f>
        <v>9.393346379647749</v>
      </c>
      <c r="H43" s="15"/>
      <c r="I43" s="16">
        <f aca="true" t="shared" si="0" ref="I43:N43">I37/(365*I39)</f>
        <v>9.393346379647749</v>
      </c>
      <c r="J43" s="16">
        <f t="shared" si="0"/>
        <v>11.741682974559687</v>
      </c>
      <c r="K43" s="16">
        <f t="shared" si="0"/>
        <v>11.741682974559687</v>
      </c>
      <c r="L43" s="16">
        <f t="shared" si="0"/>
        <v>11.741682974559687</v>
      </c>
      <c r="M43" s="16">
        <f t="shared" si="0"/>
        <v>9.393346379647749</v>
      </c>
      <c r="N43" s="16">
        <f t="shared" si="0"/>
        <v>9.393346379647749</v>
      </c>
      <c r="P43" s="16">
        <f>P37/(365*P39)</f>
        <v>8.219178082191782</v>
      </c>
      <c r="Q43" s="16">
        <f>Q37/(365*Q39)</f>
        <v>8.219178082191782</v>
      </c>
    </row>
    <row r="44" spans="1:17" ht="15">
      <c r="A44" s="25" t="s">
        <v>23</v>
      </c>
      <c r="B44" s="34">
        <f>B39*365/B36</f>
        <v>638.75</v>
      </c>
      <c r="C44" s="34">
        <f>C39*365/C36</f>
        <v>608.3333333333334</v>
      </c>
      <c r="D44" s="15"/>
      <c r="E44" s="34">
        <f>E39*365/E36</f>
        <v>608.3333333333334</v>
      </c>
      <c r="F44" s="34">
        <f>F39*365/F36</f>
        <v>354.8611111111111</v>
      </c>
      <c r="G44" s="34">
        <f>G39*365/G36</f>
        <v>491.34615384615387</v>
      </c>
      <c r="H44" s="15"/>
      <c r="I44" s="34">
        <f aca="true" t="shared" si="1" ref="I44:N44">I39*365/I36</f>
        <v>375.7352941176471</v>
      </c>
      <c r="J44" s="34">
        <f t="shared" si="1"/>
        <v>456.25</v>
      </c>
      <c r="K44" s="34">
        <f t="shared" si="1"/>
        <v>399.21875</v>
      </c>
      <c r="L44" s="34">
        <f t="shared" si="1"/>
        <v>440.51724137931035</v>
      </c>
      <c r="M44" s="34">
        <f t="shared" si="1"/>
        <v>345.27027027027026</v>
      </c>
      <c r="N44" s="34">
        <f t="shared" si="1"/>
        <v>290.34090909090907</v>
      </c>
      <c r="P44" s="34">
        <f>P39*365/P36</f>
        <v>486.6666666666667</v>
      </c>
      <c r="Q44" s="34">
        <f>Q39*365/Q36</f>
        <v>331.8181818181818</v>
      </c>
    </row>
    <row r="45" ht="15">
      <c r="A45" s="44"/>
    </row>
    <row r="46" spans="1:17" ht="15">
      <c r="A46" s="35" t="s">
        <v>24</v>
      </c>
      <c r="B46" s="36">
        <f>B44*B40</f>
        <v>2235.625</v>
      </c>
      <c r="C46" s="36">
        <f>C44*C40</f>
        <v>2129.166666666667</v>
      </c>
      <c r="D46" s="37"/>
      <c r="E46" s="36">
        <f>E44*E40</f>
        <v>2129.166666666667</v>
      </c>
      <c r="F46" s="36">
        <f>F44*F40</f>
        <v>1508.1597222222222</v>
      </c>
      <c r="G46" s="36">
        <f>G44*G40</f>
        <v>1719.7115384615386</v>
      </c>
      <c r="H46" s="37"/>
      <c r="I46" s="36">
        <f aca="true" t="shared" si="2" ref="I46:N46">I44*I40</f>
        <v>1315.0735294117649</v>
      </c>
      <c r="J46" s="36">
        <f t="shared" si="2"/>
        <v>1596.875</v>
      </c>
      <c r="K46" s="36">
        <f t="shared" si="2"/>
        <v>1397.265625</v>
      </c>
      <c r="L46" s="36">
        <f t="shared" si="2"/>
        <v>1541.8103448275863</v>
      </c>
      <c r="M46" s="36">
        <f t="shared" si="2"/>
        <v>1208.4459459459458</v>
      </c>
      <c r="N46" s="36">
        <f t="shared" si="2"/>
        <v>1016.1931818181818</v>
      </c>
      <c r="P46" s="36">
        <f>P44*P40</f>
        <v>2433.3333333333335</v>
      </c>
      <c r="Q46" s="36">
        <f>Q44*Q40</f>
        <v>1659.090909090909</v>
      </c>
    </row>
    <row r="47" spans="1:17" ht="15">
      <c r="A47" s="38" t="s">
        <v>25</v>
      </c>
      <c r="B47" s="7">
        <v>1000</v>
      </c>
      <c r="C47" s="7">
        <v>200</v>
      </c>
      <c r="D47" s="8"/>
      <c r="E47" s="7">
        <v>200</v>
      </c>
      <c r="F47" s="7">
        <v>200</v>
      </c>
      <c r="G47" s="7">
        <v>200</v>
      </c>
      <c r="H47" s="8"/>
      <c r="I47" s="7">
        <v>200</v>
      </c>
      <c r="J47" s="7">
        <v>200</v>
      </c>
      <c r="K47" s="7">
        <v>200</v>
      </c>
      <c r="L47" s="7">
        <v>200</v>
      </c>
      <c r="M47" s="7">
        <v>200</v>
      </c>
      <c r="N47" s="7">
        <v>200</v>
      </c>
      <c r="P47" s="7">
        <v>200</v>
      </c>
      <c r="Q47" s="7">
        <v>200</v>
      </c>
    </row>
    <row r="48" spans="1:17" ht="30">
      <c r="A48" s="38" t="s">
        <v>26</v>
      </c>
      <c r="B48" s="7">
        <v>1000</v>
      </c>
      <c r="C48" s="7">
        <v>1000</v>
      </c>
      <c r="D48" s="8"/>
      <c r="E48" s="7">
        <v>1000</v>
      </c>
      <c r="F48" s="7">
        <v>1000</v>
      </c>
      <c r="G48" s="7">
        <v>1000</v>
      </c>
      <c r="H48" s="8"/>
      <c r="I48" s="7">
        <v>1000</v>
      </c>
      <c r="J48" s="7">
        <v>800</v>
      </c>
      <c r="K48" s="7">
        <v>800</v>
      </c>
      <c r="L48" s="7">
        <v>800</v>
      </c>
      <c r="M48" s="7">
        <v>1000</v>
      </c>
      <c r="N48" s="7">
        <v>1000</v>
      </c>
      <c r="P48" s="7">
        <v>1000</v>
      </c>
      <c r="Q48" s="7">
        <v>1000</v>
      </c>
    </row>
    <row r="49" spans="1:17" ht="15">
      <c r="A49" s="38"/>
      <c r="B49" s="7"/>
      <c r="C49" s="7"/>
      <c r="D49" s="8"/>
      <c r="E49" s="7"/>
      <c r="F49" s="7"/>
      <c r="G49" s="7"/>
      <c r="H49" s="8"/>
      <c r="I49" s="7"/>
      <c r="J49" s="7"/>
      <c r="K49" s="7"/>
      <c r="L49" s="7"/>
      <c r="M49" s="7"/>
      <c r="N49" s="7"/>
      <c r="P49" s="7"/>
      <c r="Q49" s="7"/>
    </row>
    <row r="50" spans="1:17" ht="15">
      <c r="A50" s="35" t="s">
        <v>27</v>
      </c>
      <c r="B50" s="36">
        <f>SUM(B46:B48)</f>
        <v>4235.625</v>
      </c>
      <c r="C50" s="36">
        <f>SUM(C46:C48)</f>
        <v>3329.166666666667</v>
      </c>
      <c r="D50" s="37"/>
      <c r="E50" s="36">
        <f>SUM(E46:E48)</f>
        <v>3329.166666666667</v>
      </c>
      <c r="F50" s="36">
        <f>SUM(F46:F48)</f>
        <v>2708.159722222222</v>
      </c>
      <c r="G50" s="36">
        <f>SUM(G46:G48)</f>
        <v>2919.7115384615386</v>
      </c>
      <c r="H50" s="37"/>
      <c r="I50" s="36">
        <f aca="true" t="shared" si="3" ref="I50:N50">SUM(I46:I48)</f>
        <v>2515.073529411765</v>
      </c>
      <c r="J50" s="36">
        <f t="shared" si="3"/>
        <v>2596.875</v>
      </c>
      <c r="K50" s="36">
        <f t="shared" si="3"/>
        <v>2397.265625</v>
      </c>
      <c r="L50" s="36">
        <f t="shared" si="3"/>
        <v>2541.810344827586</v>
      </c>
      <c r="M50" s="36">
        <f t="shared" si="3"/>
        <v>2408.445945945946</v>
      </c>
      <c r="N50" s="36">
        <f t="shared" si="3"/>
        <v>2216.193181818182</v>
      </c>
      <c r="P50" s="36">
        <f>SUM(P46:P48)</f>
        <v>3633.3333333333335</v>
      </c>
      <c r="Q50" s="36">
        <f>SUM(Q46:Q48)</f>
        <v>2859.090909090909</v>
      </c>
    </row>
    <row r="51" spans="1:17" ht="45">
      <c r="A51" s="39" t="s">
        <v>47</v>
      </c>
      <c r="B51" s="18">
        <f>B50*((1+B$41)^B$42-1)/((1+B$41)^B$42*(B$41))</f>
        <v>24508.907821352084</v>
      </c>
      <c r="C51" s="18">
        <f>C50*((1+C$41)^C$42-1)/((1+C$41)^C$42*(C$41))</f>
        <v>19263.801435502748</v>
      </c>
      <c r="D51" s="19"/>
      <c r="E51" s="18">
        <f>E50*((1+E$41)^E$42-1)/((1+E$41)^E$42*(E$41))</f>
        <v>19263.801435502748</v>
      </c>
      <c r="F51" s="18">
        <f>F50*((1+F$41)^F$42-1)/((1+F$41)^F$42*(F$41))</f>
        <v>15670.42337257026</v>
      </c>
      <c r="G51" s="18">
        <f>G50*((1+G$41)^G$42-1)/((1+G$41)^G$42*(G$41))</f>
        <v>16894.54117422858</v>
      </c>
      <c r="H51" s="19"/>
      <c r="I51" s="18">
        <f aca="true" t="shared" si="4" ref="I51:N51">I50*((1+I$41)^I$42-1)/((1+I$41)^I$42*(I$41))</f>
        <v>14553.154563087053</v>
      </c>
      <c r="J51" s="18">
        <f t="shared" si="4"/>
        <v>15026.488416366816</v>
      </c>
      <c r="K51" s="18">
        <f t="shared" si="4"/>
        <v>13871.47403899566</v>
      </c>
      <c r="L51" s="18">
        <f t="shared" si="4"/>
        <v>14707.863760540291</v>
      </c>
      <c r="M51" s="18">
        <f t="shared" si="4"/>
        <v>13936.167550691649</v>
      </c>
      <c r="N51" s="18">
        <f t="shared" si="4"/>
        <v>12823.721270766606</v>
      </c>
      <c r="P51" s="18">
        <f>P50*((1+P$41)^P$42-1)/((1+P$41)^P$42*(P$41))</f>
        <v>21023.82334387784</v>
      </c>
      <c r="Q51" s="18">
        <f>Q50*((1+Q$41)^5-1)/((1+Q$41)^5*(Q$41))</f>
        <v>12378.367390121755</v>
      </c>
    </row>
    <row r="52" spans="1:17" ht="15">
      <c r="A52" s="25" t="s">
        <v>48</v>
      </c>
      <c r="B52" s="14">
        <f>(1-B38)^B$42*(B35)</f>
        <v>2564.616706249999</v>
      </c>
      <c r="C52" s="14">
        <f>(1-C38)^C$42*(C35)</f>
        <v>13464.237707812494</v>
      </c>
      <c r="D52" s="15"/>
      <c r="E52" s="14">
        <f>(1-E38)^E$42*(E35)</f>
        <v>12919.025483932754</v>
      </c>
      <c r="F52" s="14">
        <f>(1-F38)^F$42*(F35)</f>
        <v>10216.889909248</v>
      </c>
      <c r="G52" s="14">
        <f>(1-G38)^G$42*(G35)</f>
        <v>8403.953630150512</v>
      </c>
      <c r="H52" s="15"/>
      <c r="I52" s="14">
        <f aca="true" t="shared" si="5" ref="I52:N52">(1-I38)^I$42*(I35)</f>
        <v>8976.655667255834</v>
      </c>
      <c r="J52" s="14">
        <f t="shared" si="5"/>
        <v>8093.007345834943</v>
      </c>
      <c r="K52" s="14">
        <f t="shared" si="5"/>
        <v>9573.514644613528</v>
      </c>
      <c r="L52" s="14">
        <f t="shared" si="5"/>
        <v>11627.122935539477</v>
      </c>
      <c r="M52" s="14">
        <f t="shared" si="5"/>
        <v>12919.025483932754</v>
      </c>
      <c r="N52" s="14">
        <f t="shared" si="5"/>
        <v>14469.308542004683</v>
      </c>
      <c r="P52" s="14">
        <f>(1-P38)^P$42*(P35)</f>
        <v>10851.981406503512</v>
      </c>
      <c r="Q52" s="14">
        <f>(1-Q38)^Q$42*(Q35)</f>
        <v>14469.308542004683</v>
      </c>
    </row>
    <row r="53" spans="1:17" ht="47.25">
      <c r="A53" s="40" t="s">
        <v>55</v>
      </c>
      <c r="B53" s="51">
        <f>B35+B51-(B52)/(1+B41)^B$42</f>
        <v>30686.282609280403</v>
      </c>
      <c r="C53" s="51">
        <f>C35+C51-(C52)/(1+C41)^C$42</f>
        <v>51695.01907212643</v>
      </c>
      <c r="D53" s="52"/>
      <c r="E53" s="51">
        <f>E35+E51-(E52)/(1+E41)^E$42</f>
        <v>35082.49122059648</v>
      </c>
      <c r="F53" s="51">
        <f>F35+F51-(F52)/(1+F41)^F$42</f>
        <v>33409.47046207287</v>
      </c>
      <c r="G53" s="51">
        <f>G35+G51-(G52)/(1+G41)^G$42</f>
        <v>29922.008230001353</v>
      </c>
      <c r="H53" s="52"/>
      <c r="I53" s="51">
        <f aca="true" t="shared" si="6" ref="I53:N53">I35+I51-(I52)/(1+I41)^I$42</f>
        <v>25544.61297336158</v>
      </c>
      <c r="J53" s="51">
        <f t="shared" si="6"/>
        <v>27571.939191075995</v>
      </c>
      <c r="K53" s="51">
        <f t="shared" si="6"/>
        <v>25593.75591734152</v>
      </c>
      <c r="L53" s="51">
        <f t="shared" si="6"/>
        <v>28944.684567124656</v>
      </c>
      <c r="M53" s="51">
        <f t="shared" si="6"/>
        <v>29754.857335785386</v>
      </c>
      <c r="N53" s="51">
        <f t="shared" si="6"/>
        <v>30540.653830071587</v>
      </c>
      <c r="O53" s="3"/>
      <c r="P53" s="51">
        <f>P35+P51-(P52)/(1+P41)^P$42</f>
        <v>34311.52276335658</v>
      </c>
      <c r="Q53" s="51">
        <f>Q35+Q51-(Q52)/(1+Q41)^Q$42</f>
        <v>30095.29994942674</v>
      </c>
    </row>
    <row r="54" spans="1:17" ht="15">
      <c r="A54" s="25"/>
      <c r="B54" s="41"/>
      <c r="C54" s="41"/>
      <c r="E54" s="41"/>
      <c r="F54" s="41"/>
      <c r="G54" s="41"/>
      <c r="I54" s="41"/>
      <c r="J54" s="41"/>
      <c r="K54" s="41"/>
      <c r="L54" s="41"/>
      <c r="M54" s="41"/>
      <c r="N54" s="41"/>
      <c r="P54" s="41"/>
      <c r="Q54" s="41"/>
    </row>
    <row r="55" ht="15.75">
      <c r="A55" s="42" t="s">
        <v>13</v>
      </c>
    </row>
    <row r="56" ht="15">
      <c r="A56" s="25"/>
    </row>
    <row r="57" spans="1:17" ht="30">
      <c r="A57" s="25" t="s">
        <v>28</v>
      </c>
      <c r="B57" s="14">
        <v>0.1</v>
      </c>
      <c r="C57" s="14">
        <v>0.1</v>
      </c>
      <c r="D57" s="15"/>
      <c r="E57" s="14">
        <v>0.1</v>
      </c>
      <c r="F57" s="14">
        <v>0.1</v>
      </c>
      <c r="G57" s="14">
        <v>0.1</v>
      </c>
      <c r="H57" s="15"/>
      <c r="I57" s="14">
        <v>0.1</v>
      </c>
      <c r="J57" s="14">
        <v>0.1</v>
      </c>
      <c r="K57" s="14">
        <v>0.1</v>
      </c>
      <c r="L57" s="14">
        <v>0.1</v>
      </c>
      <c r="M57" s="14">
        <v>0.1</v>
      </c>
      <c r="N57" s="14">
        <v>0.1</v>
      </c>
      <c r="P57" s="14">
        <v>0.1</v>
      </c>
      <c r="Q57" s="14">
        <v>0.1</v>
      </c>
    </row>
    <row r="58" spans="1:17" ht="30">
      <c r="A58" s="25" t="s">
        <v>29</v>
      </c>
      <c r="B58" s="14">
        <v>100</v>
      </c>
      <c r="C58" s="14">
        <v>25</v>
      </c>
      <c r="D58" s="15"/>
      <c r="E58" s="14">
        <v>25</v>
      </c>
      <c r="F58" s="14">
        <v>25</v>
      </c>
      <c r="G58" s="14">
        <v>25</v>
      </c>
      <c r="H58" s="15"/>
      <c r="I58" s="14">
        <v>100</v>
      </c>
      <c r="J58" s="14">
        <v>25</v>
      </c>
      <c r="K58" s="14">
        <v>25</v>
      </c>
      <c r="L58" s="14">
        <v>25</v>
      </c>
      <c r="M58" s="14">
        <v>25</v>
      </c>
      <c r="N58" s="14">
        <v>25</v>
      </c>
      <c r="P58" s="14">
        <v>100</v>
      </c>
      <c r="Q58" s="14">
        <v>25</v>
      </c>
    </row>
    <row r="59" spans="1:17" ht="15">
      <c r="A59" s="2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P59" s="15"/>
      <c r="Q59" s="15"/>
    </row>
    <row r="60" spans="1:17" ht="45">
      <c r="A60" s="43" t="s">
        <v>30</v>
      </c>
      <c r="B60" s="22">
        <f>(B57*B44+B58)*((1+B$41)^B$42-1)/((1+B$41)^B$42*(B$41))</f>
        <v>948.241940498527</v>
      </c>
      <c r="C60" s="22">
        <f>(C57*C44+C58)*((1+C$41)^C$42-1)/((1+C$41)^C$42*(C$41))</f>
        <v>496.66371660995816</v>
      </c>
      <c r="D60" s="23"/>
      <c r="E60" s="22">
        <f>(E57*E44+E58)*((1+E$41)^E$42-1)/((1+E$41)^E$42*(E$41))</f>
        <v>496.66371660995816</v>
      </c>
      <c r="F60" s="22">
        <f>(F57*F44+F58)*((1+F$41)^F$42-1)/((1+F$41)^F$42*(F$41))</f>
        <v>349.99522424536696</v>
      </c>
      <c r="G60" s="22">
        <f>(G57*G44+G58)*((1+G$41)^G$42-1)/((1+G$41)^G$42*(G$41))</f>
        <v>428.9705662878392</v>
      </c>
      <c r="H60" s="23"/>
      <c r="I60" s="22">
        <f aca="true" t="shared" si="7" ref="I60:N60">(I57*I44+I58)*((1+I$41)^I$42-1)/((1+I$41)^I$42*(I$41))</f>
        <v>796.0518107743276</v>
      </c>
      <c r="J60" s="22">
        <f t="shared" si="7"/>
        <v>408.6626211912034</v>
      </c>
      <c r="K60" s="22">
        <f t="shared" si="7"/>
        <v>375.6622104091704</v>
      </c>
      <c r="L60" s="22">
        <f t="shared" si="7"/>
        <v>399.55905959615995</v>
      </c>
      <c r="M60" s="22">
        <f t="shared" si="7"/>
        <v>344.4456056153554</v>
      </c>
      <c r="N60" s="22">
        <f t="shared" si="7"/>
        <v>312.66142618892553</v>
      </c>
      <c r="P60" s="22">
        <f>(P57*P44+P58)*((1+P$41)^P$42-1)/((1+P$41)^P$42*(P$41))</f>
        <v>860.2408450797723</v>
      </c>
      <c r="Q60" s="22">
        <f>(Q57*Q44+Q58)*((1+Q$41)^Q$42-1)/((1+Q$41)^Q$42*(Q$41))</f>
        <v>336.66172493949506</v>
      </c>
    </row>
    <row r="61" spans="1:17" ht="15">
      <c r="A61" s="2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P61" s="15"/>
      <c r="Q61" s="15"/>
    </row>
    <row r="62" spans="1:17" ht="45">
      <c r="A62" s="39" t="s">
        <v>49</v>
      </c>
      <c r="B62" s="18">
        <f>B60+B53</f>
        <v>31634.52454977893</v>
      </c>
      <c r="C62" s="18">
        <f>C60+C53</f>
        <v>52191.68278873639</v>
      </c>
      <c r="D62" s="19"/>
      <c r="E62" s="18">
        <f>E60+E53</f>
        <v>35579.15493720644</v>
      </c>
      <c r="F62" s="18">
        <f>F60+F53</f>
        <v>33759.46568631824</v>
      </c>
      <c r="G62" s="18">
        <f>G60+G53</f>
        <v>30350.978796289193</v>
      </c>
      <c r="H62" s="19"/>
      <c r="I62" s="18">
        <f aca="true" t="shared" si="8" ref="I62:N62">I60+I53</f>
        <v>26340.664784135908</v>
      </c>
      <c r="J62" s="18">
        <f t="shared" si="8"/>
        <v>27980.6018122672</v>
      </c>
      <c r="K62" s="18">
        <f t="shared" si="8"/>
        <v>25969.41812775069</v>
      </c>
      <c r="L62" s="18">
        <f t="shared" si="8"/>
        <v>29344.243626720814</v>
      </c>
      <c r="M62" s="18">
        <f t="shared" si="8"/>
        <v>30099.30294140074</v>
      </c>
      <c r="N62" s="18">
        <f t="shared" si="8"/>
        <v>30853.315256260514</v>
      </c>
      <c r="P62" s="18">
        <f>P60+P53</f>
        <v>35171.763608436355</v>
      </c>
      <c r="Q62" s="18">
        <f>Q60+Q53</f>
        <v>30431.961674366234</v>
      </c>
    </row>
    <row r="63" ht="15">
      <c r="A63" s="13"/>
    </row>
  </sheetData>
  <sheetProtection/>
  <mergeCells count="5">
    <mergeCell ref="B33:C33"/>
    <mergeCell ref="I4:K4"/>
    <mergeCell ref="P33:Q33"/>
    <mergeCell ref="I33:N33"/>
    <mergeCell ref="E33:G33"/>
  </mergeCells>
  <printOptions/>
  <pageMargins left="0.5" right="0.5" top="0.5" bottom="0.5" header="0" footer="0"/>
  <pageSetup horizontalDpi="200" verticalDpi="200" orientation="portrait" r:id="rId1"/>
  <headerFooter alignWithMargins="0">
    <oddHeader>&amp;LEC 335 Household Cost Benefit Example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congleto</dc:creator>
  <cp:keywords/>
  <dc:description/>
  <cp:lastModifiedBy>rdcinc</cp:lastModifiedBy>
  <dcterms:created xsi:type="dcterms:W3CDTF">2007-11-01T17:18:22Z</dcterms:created>
  <dcterms:modified xsi:type="dcterms:W3CDTF">2011-04-07T11:32:44Z</dcterms:modified>
  <cp:category/>
  <cp:version/>
  <cp:contentType/>
  <cp:contentStatus/>
</cp:coreProperties>
</file>